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477050A-72CA-4FA1-BEB0-0AF544E5A01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Liability from June to March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5" i="4" s="1"/>
  <c r="D5" i="4"/>
  <c r="D35" i="4"/>
  <c r="F3" i="4"/>
  <c r="D3" i="4"/>
  <c r="B13" i="4" l="1"/>
  <c r="B12" i="4"/>
  <c r="F26" i="4"/>
  <c r="F25" i="4"/>
  <c r="F24" i="4"/>
  <c r="F17" i="4"/>
  <c r="F15" i="4"/>
  <c r="F11" i="4"/>
  <c r="F12" i="4" s="1"/>
  <c r="B11" i="4"/>
  <c r="B10" i="4"/>
  <c r="F5" i="4"/>
  <c r="F7" i="4" s="1"/>
  <c r="B7" i="4" l="1"/>
  <c r="B14" i="4" s="1"/>
  <c r="F19" i="4"/>
  <c r="F21" i="4" s="1"/>
  <c r="F27" i="4" s="1"/>
  <c r="F28" i="4" s="1"/>
  <c r="F29" i="4" s="1"/>
  <c r="F30" i="4" s="1"/>
  <c r="B17" i="4" l="1"/>
  <c r="F31" i="4"/>
  <c r="F32" i="4" s="1"/>
  <c r="F33" i="4" s="1"/>
  <c r="B19" i="4" l="1"/>
  <c r="F37" i="4"/>
  <c r="F35" i="4"/>
  <c r="B20" i="4" l="1"/>
  <c r="B21" i="4" s="1"/>
  <c r="B27" i="4" s="1"/>
  <c r="B23" i="4" l="1"/>
  <c r="B25" i="4" s="1"/>
</calcChain>
</file>

<file path=xl/sharedStrings.xml><?xml version="1.0" encoding="utf-8"?>
<sst xmlns="http://schemas.openxmlformats.org/spreadsheetml/2006/main" count="52" uniqueCount="40">
  <si>
    <t>Less: Standard Deduction u/s 16(ia)</t>
  </si>
  <si>
    <t>NET SALARY</t>
  </si>
  <si>
    <t>TAX LIABILITY</t>
  </si>
  <si>
    <t>TOTAL TAX</t>
  </si>
  <si>
    <t>Cess @4%</t>
  </si>
  <si>
    <t>TOTAL TAX INCL. CESS</t>
  </si>
  <si>
    <t>Average rate of Income Tax</t>
  </si>
  <si>
    <t>Amount Spent</t>
  </si>
  <si>
    <t>Amount Allowed</t>
  </si>
  <si>
    <t>Interest on Home Loan u/s 24(b)</t>
  </si>
  <si>
    <t>LESS: DEDUCTIONS UNDER CHAPTER VI</t>
  </si>
  <si>
    <t>80C (Maximum Limit - INR 1,50,000)</t>
  </si>
  <si>
    <t>80D (Maximum Limit - INR 25,000 or INR 50,000)</t>
  </si>
  <si>
    <t>80GG (Maximum Limit - INR 60,000/-)</t>
  </si>
  <si>
    <t>TOTAL DEDUCTIONS</t>
  </si>
  <si>
    <t>TOTAL INCOME</t>
  </si>
  <si>
    <t>0% on income from NIL to 2,50,000/-</t>
  </si>
  <si>
    <t>5% on income from 2,50,000/- to 5,00,000/-</t>
  </si>
  <si>
    <t>20% on income from 5,00,000/- to 10,00,000/-</t>
  </si>
  <si>
    <t>ROUNDED OFF</t>
  </si>
  <si>
    <t>TOTAL TAX INCL. SURCHARGE</t>
  </si>
  <si>
    <t>30% on income above 10,00,000/-</t>
  </si>
  <si>
    <t>EXEMPTIONS</t>
  </si>
  <si>
    <t>Surcharge @10%</t>
  </si>
  <si>
    <t>HRA u/s 10(13A)</t>
  </si>
  <si>
    <t xml:space="preserve"> </t>
  </si>
  <si>
    <t>0% on income from NIL to 4,00,000/-</t>
  </si>
  <si>
    <t>5% on income from 4,00,001/- to 8,00,000/-</t>
  </si>
  <si>
    <t>10% on income from 8,00,001/- to 12,00,000/-</t>
  </si>
  <si>
    <t>15% on income from 12,00,001/- to 16,00,000/-</t>
  </si>
  <si>
    <t>20% on income from 16,00,001/- to 20,00,000/-</t>
  </si>
  <si>
    <t>25% on income from 20,00,001/- to 24,00,000/-</t>
  </si>
  <si>
    <t>30% on Above 24,00,000/-</t>
  </si>
  <si>
    <t>AY 2026-27</t>
  </si>
  <si>
    <t>Total TDS</t>
  </si>
  <si>
    <t>As per Old Tax Scheme</t>
  </si>
  <si>
    <t>As per New Tax Scheme</t>
  </si>
  <si>
    <t>GROSS SALARY (incl. onetime signing bonus)</t>
  </si>
  <si>
    <t>Monthly TDS (June 2025 to March 2026)</t>
  </si>
  <si>
    <t>MONTHLY SALARY (From June 2025 to March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</si>
</sst>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2" fillId="3" borderId="1" xfId="0" applyFont="1" applyFill="1" applyBorder="1"/>
    <xf numFmtId="164" fontId="2" fillId="3" borderId="1" xfId="1" applyFont="1" applyFill="1" applyBorder="1"/>
    <xf numFmtId="0" fontId="2" fillId="0" borderId="1" xfId="0" applyFont="1" applyBorder="1"/>
    <xf numFmtId="164" fontId="2" fillId="0" borderId="1" xfId="1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0" fillId="0" borderId="1" xfId="0" applyBorder="1" applyAlignment="1">
      <alignment horizontal="left"/>
    </xf>
    <xf numFmtId="10" fontId="2" fillId="0" borderId="1" xfId="2" applyNumberFormat="1" applyFont="1" applyBorder="1"/>
    <xf numFmtId="0" fontId="2" fillId="4" borderId="1" xfId="0" applyFont="1" applyFill="1" applyBorder="1"/>
    <xf numFmtId="164" fontId="2" fillId="4" borderId="1" xfId="1" applyFont="1" applyFill="1" applyBorder="1"/>
    <xf numFmtId="164" fontId="1" fillId="0" borderId="1" xfId="1" applyFont="1" applyBorder="1"/>
    <xf numFmtId="10" fontId="2" fillId="0" borderId="1" xfId="2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164" fontId="0" fillId="5" borderId="1" xfId="1" applyFont="1" applyFill="1" applyBorder="1"/>
    <xf numFmtId="164" fontId="2" fillId="5" borderId="1" xfId="1" applyFont="1" applyFill="1" applyBorder="1"/>
    <xf numFmtId="0" fontId="4" fillId="0" borderId="0" xfId="0" applyFont="1"/>
    <xf numFmtId="164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4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workbookViewId="0">
      <selection activeCell="D8" sqref="D8"/>
    </sheetView>
  </sheetViews>
  <sheetFormatPr defaultColWidth="8.85546875" defaultRowHeight="15" x14ac:dyDescent="0.25"/>
  <cols>
    <col min="1" max="1" width="58.28515625" customWidth="1"/>
    <col min="2" max="2" width="13.85546875" customWidth="1"/>
    <col min="3" max="3" width="3.7109375" customWidth="1"/>
    <col min="4" max="4" width="51.42578125" bestFit="1" customWidth="1"/>
    <col min="5" max="5" width="14.7109375" bestFit="1" customWidth="1"/>
    <col min="6" max="6" width="17" bestFit="1" customWidth="1"/>
    <col min="7" max="7" width="60.85546875" bestFit="1" customWidth="1"/>
  </cols>
  <sheetData>
    <row r="1" spans="1:7" s="21" customFormat="1" ht="34.5" customHeight="1" x14ac:dyDescent="0.25">
      <c r="A1" s="20" t="s">
        <v>36</v>
      </c>
      <c r="B1" s="20" t="s">
        <v>33</v>
      </c>
      <c r="D1" s="20" t="s">
        <v>35</v>
      </c>
      <c r="E1" s="20"/>
      <c r="F1" s="20" t="s">
        <v>33</v>
      </c>
    </row>
    <row r="2" spans="1:7" x14ac:dyDescent="0.25">
      <c r="A2" s="1"/>
      <c r="B2" s="2"/>
      <c r="D2" s="1"/>
      <c r="E2" s="2"/>
      <c r="F2" s="2"/>
    </row>
    <row r="3" spans="1:7" x14ac:dyDescent="0.25">
      <c r="A3" s="3" t="s">
        <v>39</v>
      </c>
      <c r="B3" s="4">
        <f>83333+41667+38167+3500</f>
        <v>166667</v>
      </c>
      <c r="D3" s="3" t="str">
        <f>A3</f>
        <v>MONTHLY SALARY (From June 2025 to March 2026)</v>
      </c>
      <c r="E3" s="4"/>
      <c r="F3" s="4">
        <f>B3</f>
        <v>166667</v>
      </c>
    </row>
    <row r="4" spans="1:7" x14ac:dyDescent="0.25">
      <c r="A4" s="1"/>
      <c r="B4" s="2"/>
      <c r="D4" s="1"/>
      <c r="E4" s="2"/>
      <c r="F4" s="2"/>
    </row>
    <row r="5" spans="1:7" x14ac:dyDescent="0.25">
      <c r="A5" s="11" t="s">
        <v>37</v>
      </c>
      <c r="B5" s="12">
        <f>B3*10+167000</f>
        <v>1833670</v>
      </c>
      <c r="D5" s="11" t="str">
        <f>A5</f>
        <v>GROSS SALARY (incl. onetime signing bonus)</v>
      </c>
      <c r="E5" s="12"/>
      <c r="F5" s="12">
        <f>B5</f>
        <v>1833670</v>
      </c>
    </row>
    <row r="6" spans="1:7" x14ac:dyDescent="0.25">
      <c r="A6" s="1" t="s">
        <v>0</v>
      </c>
      <c r="B6" s="2">
        <v>-75000</v>
      </c>
      <c r="D6" s="1" t="s">
        <v>0</v>
      </c>
      <c r="E6" s="2"/>
      <c r="F6" s="2">
        <v>-50000</v>
      </c>
    </row>
    <row r="7" spans="1:7" x14ac:dyDescent="0.25">
      <c r="A7" s="7" t="s">
        <v>1</v>
      </c>
      <c r="B7" s="6">
        <f>B5+B6</f>
        <v>1758670</v>
      </c>
      <c r="D7" s="7" t="s">
        <v>1</v>
      </c>
      <c r="E7" s="6"/>
      <c r="F7" s="6">
        <f>F5+F6</f>
        <v>1783670</v>
      </c>
    </row>
    <row r="8" spans="1:7" x14ac:dyDescent="0.25">
      <c r="A8" s="7"/>
      <c r="B8" s="6"/>
      <c r="D8" s="7"/>
      <c r="E8" s="6"/>
      <c r="F8" s="6"/>
    </row>
    <row r="9" spans="1:7" x14ac:dyDescent="0.25">
      <c r="A9" s="8" t="s">
        <v>2</v>
      </c>
      <c r="B9" s="2"/>
      <c r="D9" s="11" t="s">
        <v>22</v>
      </c>
      <c r="E9" s="12" t="s">
        <v>7</v>
      </c>
      <c r="F9" s="12" t="s">
        <v>8</v>
      </c>
    </row>
    <row r="10" spans="1:7" x14ac:dyDescent="0.25">
      <c r="A10" s="9" t="s">
        <v>26</v>
      </c>
      <c r="B10" s="2">
        <f>300000*0</f>
        <v>0</v>
      </c>
      <c r="D10" s="1" t="s">
        <v>24</v>
      </c>
      <c r="E10" s="13"/>
      <c r="F10" s="13">
        <v>0</v>
      </c>
      <c r="G10" s="18"/>
    </row>
    <row r="11" spans="1:7" x14ac:dyDescent="0.25">
      <c r="A11" s="9" t="s">
        <v>27</v>
      </c>
      <c r="B11" s="2">
        <f>400000*0.05</f>
        <v>20000</v>
      </c>
      <c r="D11" s="1" t="s">
        <v>9</v>
      </c>
      <c r="E11" s="13"/>
      <c r="F11" s="13">
        <f>E11</f>
        <v>0</v>
      </c>
      <c r="G11" s="18"/>
    </row>
    <row r="12" spans="1:7" x14ac:dyDescent="0.25">
      <c r="A12" s="9" t="s">
        <v>28</v>
      </c>
      <c r="B12" s="2">
        <f>400000*0.1</f>
        <v>40000</v>
      </c>
      <c r="D12" s="7" t="s">
        <v>14</v>
      </c>
      <c r="E12" s="13"/>
      <c r="F12" s="6">
        <f>SUM(F10:F11)</f>
        <v>0</v>
      </c>
    </row>
    <row r="13" spans="1:7" x14ac:dyDescent="0.25">
      <c r="A13" s="9" t="s">
        <v>29</v>
      </c>
      <c r="B13" s="2">
        <f>400000*0.15</f>
        <v>60000</v>
      </c>
      <c r="D13" s="7"/>
      <c r="E13" s="6"/>
      <c r="F13" s="6"/>
    </row>
    <row r="14" spans="1:7" x14ac:dyDescent="0.25">
      <c r="A14" s="9" t="s">
        <v>30</v>
      </c>
      <c r="B14" s="2">
        <f>(B7-1600000)*0.2</f>
        <v>31734</v>
      </c>
      <c r="D14" s="11" t="s">
        <v>10</v>
      </c>
      <c r="E14" s="12" t="s">
        <v>7</v>
      </c>
      <c r="F14" s="12" t="s">
        <v>8</v>
      </c>
    </row>
    <row r="15" spans="1:7" x14ac:dyDescent="0.25">
      <c r="A15" s="9" t="s">
        <v>31</v>
      </c>
      <c r="B15" s="2">
        <v>0</v>
      </c>
      <c r="D15" s="1" t="s">
        <v>11</v>
      </c>
      <c r="E15" s="13"/>
      <c r="F15" s="13">
        <f>E15</f>
        <v>0</v>
      </c>
    </row>
    <row r="16" spans="1:7" x14ac:dyDescent="0.25">
      <c r="A16" s="9" t="s">
        <v>32</v>
      </c>
      <c r="B16" s="2">
        <v>0</v>
      </c>
      <c r="D16" s="1"/>
      <c r="E16" s="13"/>
      <c r="F16" s="13"/>
    </row>
    <row r="17" spans="1:6" x14ac:dyDescent="0.25">
      <c r="A17" s="7" t="s">
        <v>3</v>
      </c>
      <c r="B17" s="6">
        <f>SUM(B10:B16)</f>
        <v>151734</v>
      </c>
      <c r="D17" s="1" t="s">
        <v>12</v>
      </c>
      <c r="E17" s="13"/>
      <c r="F17" s="13">
        <f>E17</f>
        <v>0</v>
      </c>
    </row>
    <row r="18" spans="1:6" x14ac:dyDescent="0.25">
      <c r="A18" s="9"/>
      <c r="B18" s="2"/>
      <c r="D18" s="1" t="s">
        <v>13</v>
      </c>
      <c r="E18" s="13"/>
      <c r="F18" s="13"/>
    </row>
    <row r="19" spans="1:6" x14ac:dyDescent="0.25">
      <c r="A19" s="7" t="s">
        <v>20</v>
      </c>
      <c r="B19" s="6">
        <f>B17+B18</f>
        <v>151734</v>
      </c>
      <c r="D19" s="7" t="s">
        <v>14</v>
      </c>
      <c r="E19" s="6"/>
      <c r="F19" s="6">
        <f>F15+F17+F18</f>
        <v>0</v>
      </c>
    </row>
    <row r="20" spans="1:6" x14ac:dyDescent="0.25">
      <c r="A20" s="9" t="s">
        <v>4</v>
      </c>
      <c r="B20" s="2">
        <f>B19*0.04</f>
        <v>6069.36</v>
      </c>
      <c r="D20" s="1"/>
      <c r="E20" s="6"/>
      <c r="F20" s="6"/>
    </row>
    <row r="21" spans="1:6" x14ac:dyDescent="0.25">
      <c r="A21" s="7" t="s">
        <v>5</v>
      </c>
      <c r="B21" s="6">
        <f>B19+B20</f>
        <v>157803.35999999999</v>
      </c>
      <c r="D21" s="3" t="s">
        <v>15</v>
      </c>
      <c r="E21" s="4"/>
      <c r="F21" s="4">
        <f>F7-F12-F19</f>
        <v>1783670</v>
      </c>
    </row>
    <row r="22" spans="1:6" x14ac:dyDescent="0.25">
      <c r="A22" s="9"/>
      <c r="B22" s="2"/>
      <c r="D22" s="1"/>
      <c r="E22" s="6"/>
      <c r="F22" s="6"/>
    </row>
    <row r="23" spans="1:6" x14ac:dyDescent="0.25">
      <c r="A23" s="7" t="s">
        <v>34</v>
      </c>
      <c r="B23" s="6">
        <f>B21-B22</f>
        <v>157803.35999999999</v>
      </c>
      <c r="D23" s="8" t="s">
        <v>2</v>
      </c>
      <c r="E23" s="2"/>
      <c r="F23" s="2"/>
    </row>
    <row r="24" spans="1:6" x14ac:dyDescent="0.25">
      <c r="A24" s="1"/>
      <c r="B24" s="2"/>
      <c r="D24" s="9" t="s">
        <v>16</v>
      </c>
      <c r="E24" s="2"/>
      <c r="F24" s="2">
        <f>250000*0%</f>
        <v>0</v>
      </c>
    </row>
    <row r="25" spans="1:6" x14ac:dyDescent="0.25">
      <c r="A25" s="3" t="s">
        <v>38</v>
      </c>
      <c r="B25" s="4">
        <f>B23/10</f>
        <v>15780.335999999999</v>
      </c>
      <c r="D25" s="9" t="s">
        <v>17</v>
      </c>
      <c r="E25" s="2"/>
      <c r="F25" s="2">
        <f>250000*0.05</f>
        <v>12500</v>
      </c>
    </row>
    <row r="26" spans="1:6" x14ac:dyDescent="0.25">
      <c r="A26" t="s">
        <v>25</v>
      </c>
      <c r="B26" s="19"/>
      <c r="D26" s="9" t="s">
        <v>18</v>
      </c>
      <c r="E26" s="2"/>
      <c r="F26" s="2">
        <f>500000*0.2</f>
        <v>100000</v>
      </c>
    </row>
    <row r="27" spans="1:6" x14ac:dyDescent="0.25">
      <c r="A27" s="5" t="s">
        <v>6</v>
      </c>
      <c r="B27" s="14">
        <f>B21/B7</f>
        <v>8.9728806427584476E-2</v>
      </c>
      <c r="D27" s="9" t="s">
        <v>21</v>
      </c>
      <c r="E27" s="2"/>
      <c r="F27" s="2">
        <f>(F21-1000000)*0.3</f>
        <v>235101</v>
      </c>
    </row>
    <row r="28" spans="1:6" x14ac:dyDescent="0.25">
      <c r="D28" s="7" t="s">
        <v>3</v>
      </c>
      <c r="E28" s="6"/>
      <c r="F28" s="6">
        <f>SUM(F24:F27)</f>
        <v>347601</v>
      </c>
    </row>
    <row r="29" spans="1:6" x14ac:dyDescent="0.25">
      <c r="B29" s="22"/>
      <c r="D29" s="9" t="s">
        <v>23</v>
      </c>
      <c r="E29" s="2"/>
      <c r="F29" s="2">
        <f>F28*0.1</f>
        <v>34760.1</v>
      </c>
    </row>
    <row r="30" spans="1:6" x14ac:dyDescent="0.25">
      <c r="B30" s="22"/>
      <c r="D30" s="7" t="s">
        <v>5</v>
      </c>
      <c r="E30" s="6"/>
      <c r="F30" s="6">
        <f>F28+F29</f>
        <v>382361.1</v>
      </c>
    </row>
    <row r="31" spans="1:6" x14ac:dyDescent="0.25">
      <c r="D31" s="9" t="s">
        <v>4</v>
      </c>
      <c r="E31" s="2"/>
      <c r="F31" s="2">
        <f>F30*0.04</f>
        <v>15294.444</v>
      </c>
    </row>
    <row r="32" spans="1:6" x14ac:dyDescent="0.25">
      <c r="B32" s="22"/>
      <c r="D32" s="7" t="s">
        <v>5</v>
      </c>
      <c r="E32" s="6"/>
      <c r="F32" s="6">
        <f>F30+F31</f>
        <v>397655.54399999999</v>
      </c>
    </row>
    <row r="33" spans="4:6" x14ac:dyDescent="0.25">
      <c r="D33" s="15" t="s">
        <v>19</v>
      </c>
      <c r="E33" s="16"/>
      <c r="F33" s="17">
        <f>ROUND(F32,-1)</f>
        <v>397660</v>
      </c>
    </row>
    <row r="34" spans="4:6" x14ac:dyDescent="0.25">
      <c r="D34" s="5"/>
      <c r="E34" s="10"/>
      <c r="F34" s="10"/>
    </row>
    <row r="35" spans="4:6" x14ac:dyDescent="0.25">
      <c r="D35" s="3" t="str">
        <f>A25</f>
        <v>Monthly TDS (June 2025 to March 2026)</v>
      </c>
      <c r="E35" s="4"/>
      <c r="F35" s="4">
        <f>F33/12</f>
        <v>33138.333333333336</v>
      </c>
    </row>
    <row r="37" spans="4:6" x14ac:dyDescent="0.25">
      <c r="D37" s="5" t="s">
        <v>6</v>
      </c>
      <c r="E37" s="14"/>
      <c r="F37" s="14">
        <f>F33/F21</f>
        <v>0.22294482723822232</v>
      </c>
    </row>
    <row r="54" ht="12" customHeight="1" x14ac:dyDescent="0.25"/>
    <row r="55" ht="0.75" hidden="1" customHeight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70" ht="3" customHeight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Liability from June to March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K2Y INDIA</dc:creator>
  <cp:lastModifiedBy>K2Y India</cp:lastModifiedBy>
  <dcterms:created xsi:type="dcterms:W3CDTF">2024-01-31T10:18:50Z</dcterms:created>
  <dcterms:modified xsi:type="dcterms:W3CDTF">2025-06-28T10:01:41Z</dcterms:modified>
</cp:coreProperties>
</file>